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<sst xmlns="http://schemas.openxmlformats.org/spreadsheetml/2006/main" count="84" uniqueCount="76">
  <si>
    <t>Obec</t>
  </si>
  <si>
    <t>počet obyvatel</t>
  </si>
  <si>
    <t>CELKEM</t>
  </si>
  <si>
    <t>Do rozpočtu v tis. Kč</t>
  </si>
  <si>
    <t>celkem do rozpočtu NINV příspěvky v tis Kč</t>
  </si>
  <si>
    <t xml:space="preserve">PŘÍJMY : </t>
  </si>
  <si>
    <t>INV</t>
  </si>
  <si>
    <t>příspěvek ORP Vsetín na soc. péči</t>
  </si>
  <si>
    <t>NINV</t>
  </si>
  <si>
    <t>Do rozpočtu v tis Kč</t>
  </si>
  <si>
    <t>do rozpočtu v tis. Kč</t>
  </si>
  <si>
    <t>Val. Polanka  3045</t>
  </si>
  <si>
    <t>Val. Senice    3046</t>
  </si>
  <si>
    <t>Val. Příkazy   1110</t>
  </si>
  <si>
    <t>Fr. Lhota      3005</t>
  </si>
  <si>
    <t>H. Lideč        3008</t>
  </si>
  <si>
    <t>Lačnov         3021</t>
  </si>
  <si>
    <t>Leskovec      3022</t>
  </si>
  <si>
    <t>Lidečko        3024</t>
  </si>
  <si>
    <t>Lužná           3027</t>
  </si>
  <si>
    <t>Pozděchov   3034</t>
  </si>
  <si>
    <t>Prlov             3035</t>
  </si>
  <si>
    <t>Seninka        3040</t>
  </si>
  <si>
    <t>Střelná          3041</t>
  </si>
  <si>
    <t>Študlov         1109</t>
  </si>
  <si>
    <t>Ústí               3059</t>
  </si>
  <si>
    <t>SOH  -  1,5 mil. Kč = 42,86 %</t>
  </si>
  <si>
    <t>Lužná - 2,0 mil. Kč = 57,14 %</t>
  </si>
  <si>
    <t>úrok</t>
  </si>
  <si>
    <t>jistina</t>
  </si>
  <si>
    <t>Splátka úvěru z I. etapy stavby :</t>
  </si>
  <si>
    <t>Leskovec              57 %   (6 200 000 Kč)</t>
  </si>
  <si>
    <t>Val. Polanka        27 %   (3 000 000 Kč)</t>
  </si>
  <si>
    <t>SOH                      16 %   (1 800 000 Kč)</t>
  </si>
  <si>
    <t>NINV přísp.    Na           kelímky a myčky        ?</t>
  </si>
  <si>
    <r>
      <t xml:space="preserve">NINV příspěvek na </t>
    </r>
    <r>
      <rPr>
        <b/>
        <sz val="12"/>
        <color indexed="8"/>
        <rFont val="Calibri"/>
        <family val="2"/>
      </rPr>
      <t>VVS</t>
    </r>
  </si>
  <si>
    <r>
      <t>NINV přísp. na</t>
    </r>
    <r>
      <rPr>
        <b/>
        <sz val="12"/>
        <color indexed="8"/>
        <rFont val="Calibri"/>
        <family val="2"/>
      </rPr>
      <t xml:space="preserve"> kancelář</t>
    </r>
  </si>
  <si>
    <t>Dům pro seniory Hornolidečska v HL</t>
  </si>
  <si>
    <r>
      <t xml:space="preserve">INV příspěvek na splátky </t>
    </r>
    <r>
      <rPr>
        <b/>
        <sz val="12"/>
        <color indexed="8"/>
        <rFont val="Calibri"/>
        <family val="2"/>
      </rPr>
      <t>úvěru stavby I/B</t>
    </r>
    <r>
      <rPr>
        <sz val="12"/>
        <color indexed="8"/>
        <rFont val="Calibri"/>
        <family val="2"/>
      </rPr>
      <t xml:space="preserve"> </t>
    </r>
  </si>
  <si>
    <t>poznámky :</t>
  </si>
  <si>
    <t>NINV příspěvky pro soc. služby jsou vypočítány na počet obyvatel x 50 Kč. Obce nahlásí do schvalování rozpočtu SOH skutečnou výši svého příspěvku.</t>
  </si>
  <si>
    <t>INV a NINV příspěvky obcí v roce 2024</t>
  </si>
  <si>
    <t>Zůstatky na účtech  k 31.12.2023 :</t>
  </si>
  <si>
    <t>BÚ</t>
  </si>
  <si>
    <t>ČNB</t>
  </si>
  <si>
    <t>EUR</t>
  </si>
  <si>
    <t>Pokladna</t>
  </si>
  <si>
    <t>CELKEM :</t>
  </si>
  <si>
    <t>a) Smlouva z 18.5.2022</t>
  </si>
  <si>
    <t>b) Smlouva z 24.1.2023</t>
  </si>
  <si>
    <t>Dle smluv o poskytnutí dotací od ZK bude Hornolidečsku po zdárném provedení ZVA zaslána pozastávka : 10% z</t>
  </si>
  <si>
    <t>Leskovec</t>
  </si>
  <si>
    <t>Valašská Polanka</t>
  </si>
  <si>
    <t>Lužná</t>
  </si>
  <si>
    <t>SOH</t>
  </si>
  <si>
    <t>Celkem :</t>
  </si>
  <si>
    <t>Splátka úvěrů SOH z I. i II. etapy Hornolidečskem celkem : (úrok + jistina)</t>
  </si>
  <si>
    <t xml:space="preserve">z toho je : </t>
  </si>
  <si>
    <t>NINV příspěvek na VVS :</t>
  </si>
  <si>
    <t>Valašská Senice</t>
  </si>
  <si>
    <t>Ústí</t>
  </si>
  <si>
    <t>bez DPH</t>
  </si>
  <si>
    <t>včetně DPH</t>
  </si>
  <si>
    <t>VÝDAJE V ROCE 2024 :</t>
  </si>
  <si>
    <t xml:space="preserve">Splátka úvěru II.etapa stavby : </t>
  </si>
  <si>
    <t>Do nahlášení skutečné výše NINVP jednotlivými obcemi se jedná o pohyblivou částku</t>
  </si>
  <si>
    <t>Zajištění servisu VVS</t>
  </si>
  <si>
    <t>* červeně vepsaná je již aktualizovaná částka danou obcí</t>
  </si>
  <si>
    <t>Počet obyvatel dle Vyhl.č. 264/2023 Sb. - MF ČR</t>
  </si>
  <si>
    <t>Příloha k rozpočtu Sdružení obcí Hornolidečska na r. 2024</t>
  </si>
  <si>
    <t>Do  rozpočtu v tis. Kč</t>
  </si>
  <si>
    <r>
      <t>INV příspěvek na s</t>
    </r>
    <r>
      <rPr>
        <b/>
        <sz val="12"/>
        <color indexed="8"/>
        <rFont val="Calibri"/>
        <family val="2"/>
      </rPr>
      <t>plátky úvěru z                II. etapy</t>
    </r>
  </si>
  <si>
    <t>celkem do rozpočtu INV příspěvky v tis Kč</t>
  </si>
  <si>
    <t>Členský příspěvek je i pro rok 2024 navržen ve výši: 150 Kč/občana</t>
  </si>
  <si>
    <r>
      <t xml:space="preserve"> </t>
    </r>
    <r>
      <rPr>
        <b/>
        <sz val="12"/>
        <color indexed="8"/>
        <rFont val="Calibri"/>
        <family val="2"/>
      </rPr>
      <t>NINV členský příspěvek min. 150 Kč/obyv</t>
    </r>
    <r>
      <rPr>
        <b/>
        <sz val="12"/>
        <color indexed="8"/>
        <rFont val="Calibri"/>
        <family val="2"/>
      </rPr>
      <t>.</t>
    </r>
  </si>
  <si>
    <r>
      <rPr>
        <b/>
        <sz val="12"/>
        <color indexed="8"/>
        <rFont val="Calibri"/>
        <family val="2"/>
      </rPr>
      <t>NINV</t>
    </r>
    <r>
      <rPr>
        <sz val="12"/>
        <color indexed="8"/>
        <rFont val="Calibri"/>
        <family val="2"/>
      </rPr>
      <t xml:space="preserve"> příspěvek na sociální služby přes </t>
    </r>
    <r>
      <rPr>
        <b/>
        <sz val="12"/>
        <color indexed="8"/>
        <rFont val="Calibri"/>
        <family val="2"/>
      </rPr>
      <t xml:space="preserve">ORP Vsetín   </t>
    </r>
    <r>
      <rPr>
        <sz val="12"/>
        <color indexed="8"/>
        <rFont val="Calibri"/>
        <family val="2"/>
      </rPr>
      <t xml:space="preserve">                  </t>
    </r>
    <r>
      <rPr>
        <b/>
        <sz val="12"/>
        <color indexed="8"/>
        <rFont val="Calibri"/>
        <family val="2"/>
      </rPr>
      <t xml:space="preserve"> 50 Kč/obyv.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</si>
</sst>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_-* #,##0.00\ [$Kč-405]_-;\-* #,##0.00\ [$Kč-405]_-;_-* &quot;-&quot;??\ [$Kč-405]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[$-405]d\.\ mmmm\ yyyy"/>
    <numFmt numFmtId="173" formatCode="_-* #,##0.000\ &quot;Kč&quot;_-;\-* #,##0.000\ &quot;Kč&quot;_-;_-* &quot;-&quot;??\ &quot;Kč&quot;_-;_-@_-"/>
    <numFmt numFmtId="174" formatCode="_-* #,##0.0000\ &quot;Kč&quot;_-;\-* #,##0.0000\ &quot;Kč&quot;_-;_-* &quot;-&quot;??\ &quot;Kč&quot;_-;_-@_-"/>
    <numFmt numFmtId="175" formatCode="_-* #,##0.0\ &quot;Kč&quot;_-;\-* #,##0.0\ &quot;Kč&quot;_-;_-* &quot;-&quot;??\ &quot;Kč&quot;_-;_-@_-"/>
    <numFmt numFmtId="176" formatCode="_-* #,##0\ &quot;Kč&quot;_-;\-* #,##0\ &quot;Kč&quot;_-;_-* &quot;-&quot;??\ &quot;Kč&quot;_-;_-@_-"/>
    <numFmt numFmtId="177" formatCode="_-* #,##0.0\ [$Kč-405]_-;\-* #,##0.0\ [$Kč-405]_-;_-* &quot;-&quot;??\ [$Kč-405]_-;_-@_-"/>
    <numFmt numFmtId="178" formatCode="_-* #,##0\ [$Kč-405]_-;\-* #,##0\ [$Kč-405]_-;_-* &quot;-&quot;??\ [$Kč-405]_-;_-@_-"/>
    <numFmt numFmtId="179" formatCode="0.0"/>
    <numFmt numFmtId="180" formatCode="_-* #,##0.0\ &quot;Kč&quot;_-;\-* #,##0.0\ &quot;Kč&quot;_-;_-* &quot;-&quot;?\ &quot;Kč&quot;_-;_-@_-"/>
    <numFmt numFmtId="181" formatCode="#,##0_ ;\-#,##0\ "/>
    <numFmt numFmtId="182" formatCode="#,##0.0_ ;\-#,##0.0\ "/>
    <numFmt numFmtId="183" formatCode="#,##0.00_ ;\-#,##0.00\ "/>
    <numFmt numFmtId="184" formatCode="[$-405]dddd\ d\.\ mmmm\ yyyy"/>
    <numFmt numFmtId="185" formatCode="#,##0\ &quot;Kč&quot;"/>
    <numFmt numFmtId="186" formatCode="0.000"/>
    <numFmt numFmtId="187" formatCode="#,##0.00\ _K_č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10"/>
      <name val="Calibri"/>
      <family val="2"/>
    </font>
    <font>
      <b/>
      <sz val="12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53" fillId="0" borderId="0" xfId="0" applyNumberFormat="1" applyFont="1" applyBorder="1" applyAlignment="1">
      <alignment horizontal="right" vertical="center"/>
    </xf>
    <xf numFmtId="0" fontId="51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45" fillId="0" borderId="0" xfId="0" applyFont="1" applyAlignment="1">
      <alignment/>
    </xf>
    <xf numFmtId="185" fontId="0" fillId="0" borderId="0" xfId="0" applyNumberFormat="1" applyAlignment="1">
      <alignment/>
    </xf>
    <xf numFmtId="185" fontId="45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5" fontId="0" fillId="0" borderId="0" xfId="0" applyNumberFormat="1" applyAlignment="1">
      <alignment horizontal="right"/>
    </xf>
    <xf numFmtId="185" fontId="0" fillId="0" borderId="0" xfId="0" applyNumberFormat="1" applyFont="1" applyAlignment="1">
      <alignment horizontal="right"/>
    </xf>
    <xf numFmtId="181" fontId="51" fillId="33" borderId="17" xfId="0" applyNumberFormat="1" applyFont="1" applyFill="1" applyBorder="1" applyAlignment="1">
      <alignment horizontal="center"/>
    </xf>
    <xf numFmtId="0" fontId="51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181" fontId="51" fillId="34" borderId="0" xfId="0" applyNumberFormat="1" applyFont="1" applyFill="1" applyBorder="1" applyAlignment="1">
      <alignment horizontal="center"/>
    </xf>
    <xf numFmtId="181" fontId="51" fillId="35" borderId="19" xfId="0" applyNumberFormat="1" applyFont="1" applyFill="1" applyBorder="1" applyAlignment="1">
      <alignment horizontal="center"/>
    </xf>
    <xf numFmtId="181" fontId="51" fillId="33" borderId="19" xfId="0" applyNumberFormat="1" applyFont="1" applyFill="1" applyBorder="1" applyAlignment="1">
      <alignment horizontal="center"/>
    </xf>
    <xf numFmtId="181" fontId="51" fillId="15" borderId="2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81" fontId="45" fillId="0" borderId="21" xfId="0" applyNumberFormat="1" applyFont="1" applyBorder="1" applyAlignment="1">
      <alignment/>
    </xf>
    <xf numFmtId="0" fontId="45" fillId="0" borderId="21" xfId="0" applyFont="1" applyBorder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185" fontId="3" fillId="8" borderId="22" xfId="0" applyNumberFormat="1" applyFont="1" applyFill="1" applyBorder="1" applyAlignment="1">
      <alignment horizontal="center" vertical="center" wrapText="1"/>
    </xf>
    <xf numFmtId="185" fontId="52" fillId="8" borderId="10" xfId="0" applyNumberFormat="1" applyFont="1" applyFill="1" applyBorder="1" applyAlignment="1">
      <alignment horizontal="right"/>
    </xf>
    <xf numFmtId="185" fontId="52" fillId="8" borderId="11" xfId="0" applyNumberFormat="1" applyFont="1" applyFill="1" applyBorder="1" applyAlignment="1">
      <alignment horizontal="right"/>
    </xf>
    <xf numFmtId="185" fontId="52" fillId="8" borderId="12" xfId="0" applyNumberFormat="1" applyFont="1" applyFill="1" applyBorder="1" applyAlignment="1">
      <alignment horizontal="right"/>
    </xf>
    <xf numFmtId="185" fontId="51" fillId="8" borderId="13" xfId="0" applyNumberFormat="1" applyFont="1" applyFill="1" applyBorder="1" applyAlignment="1">
      <alignment horizontal="right"/>
    </xf>
    <xf numFmtId="181" fontId="51" fillId="8" borderId="23" xfId="0" applyNumberFormat="1" applyFont="1" applyFill="1" applyBorder="1" applyAlignment="1">
      <alignment horizontal="center"/>
    </xf>
    <xf numFmtId="185" fontId="2" fillId="33" borderId="22" xfId="0" applyNumberFormat="1" applyFont="1" applyFill="1" applyBorder="1" applyAlignment="1">
      <alignment horizontal="center" vertical="center" wrapText="1"/>
    </xf>
    <xf numFmtId="185" fontId="4" fillId="33" borderId="24" xfId="0" applyNumberFormat="1" applyFont="1" applyFill="1" applyBorder="1" applyAlignment="1">
      <alignment/>
    </xf>
    <xf numFmtId="185" fontId="51" fillId="33" borderId="20" xfId="0" applyNumberFormat="1" applyFont="1" applyFill="1" applyBorder="1" applyAlignment="1">
      <alignment/>
    </xf>
    <xf numFmtId="0" fontId="51" fillId="33" borderId="17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178" fontId="51" fillId="33" borderId="26" xfId="0" applyNumberFormat="1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0" fontId="52" fillId="33" borderId="29" xfId="0" applyFont="1" applyFill="1" applyBorder="1" applyAlignment="1">
      <alignment horizontal="center"/>
    </xf>
    <xf numFmtId="178" fontId="51" fillId="33" borderId="17" xfId="0" applyNumberFormat="1" applyFont="1" applyFill="1" applyBorder="1" applyAlignment="1">
      <alignment horizontal="center"/>
    </xf>
    <xf numFmtId="0" fontId="52" fillId="8" borderId="17" xfId="0" applyFont="1" applyFill="1" applyBorder="1" applyAlignment="1">
      <alignment horizontal="center" vertical="center" wrapText="1"/>
    </xf>
    <xf numFmtId="0" fontId="52" fillId="8" borderId="23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52" fillId="8" borderId="30" xfId="0" applyFont="1" applyFill="1" applyBorder="1" applyAlignment="1">
      <alignment horizontal="center" vertical="center" wrapText="1"/>
    </xf>
    <xf numFmtId="3" fontId="52" fillId="8" borderId="31" xfId="0" applyNumberFormat="1" applyFont="1" applyFill="1" applyBorder="1" applyAlignment="1">
      <alignment horizontal="center"/>
    </xf>
    <xf numFmtId="3" fontId="52" fillId="8" borderId="32" xfId="0" applyNumberFormat="1" applyFont="1" applyFill="1" applyBorder="1" applyAlignment="1">
      <alignment horizontal="center"/>
    </xf>
    <xf numFmtId="3" fontId="52" fillId="8" borderId="33" xfId="0" applyNumberFormat="1" applyFont="1" applyFill="1" applyBorder="1" applyAlignment="1">
      <alignment horizontal="center"/>
    </xf>
    <xf numFmtId="3" fontId="52" fillId="8" borderId="34" xfId="0" applyNumberFormat="1" applyFont="1" applyFill="1" applyBorder="1" applyAlignment="1">
      <alignment horizontal="center"/>
    </xf>
    <xf numFmtId="3" fontId="52" fillId="8" borderId="35" xfId="0" applyNumberFormat="1" applyFont="1" applyFill="1" applyBorder="1" applyAlignment="1">
      <alignment horizontal="center"/>
    </xf>
    <xf numFmtId="3" fontId="52" fillId="8" borderId="36" xfId="0" applyNumberFormat="1" applyFont="1" applyFill="1" applyBorder="1" applyAlignment="1">
      <alignment horizontal="center"/>
    </xf>
    <xf numFmtId="3" fontId="51" fillId="8" borderId="23" xfId="0" applyNumberFormat="1" applyFont="1" applyFill="1" applyBorder="1" applyAlignment="1">
      <alignment horizontal="center"/>
    </xf>
    <xf numFmtId="3" fontId="51" fillId="8" borderId="30" xfId="0" applyNumberFormat="1" applyFont="1" applyFill="1" applyBorder="1" applyAlignment="1">
      <alignment horizontal="center"/>
    </xf>
    <xf numFmtId="0" fontId="51" fillId="8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/>
    </xf>
    <xf numFmtId="0" fontId="52" fillId="34" borderId="30" xfId="0" applyFont="1" applyFill="1" applyBorder="1" applyAlignment="1">
      <alignment horizontal="center" vertical="center" wrapText="1"/>
    </xf>
    <xf numFmtId="181" fontId="51" fillId="34" borderId="22" xfId="0" applyNumberFormat="1" applyFont="1" applyFill="1" applyBorder="1" applyAlignment="1">
      <alignment horizontal="center"/>
    </xf>
    <xf numFmtId="0" fontId="55" fillId="3" borderId="17" xfId="0" applyFont="1" applyFill="1" applyBorder="1" applyAlignment="1">
      <alignment textRotation="255"/>
    </xf>
    <xf numFmtId="181" fontId="45" fillId="3" borderId="21" xfId="0" applyNumberFormat="1" applyFont="1" applyFill="1" applyBorder="1" applyAlignment="1">
      <alignment/>
    </xf>
    <xf numFmtId="181" fontId="45" fillId="3" borderId="10" xfId="0" applyNumberFormat="1" applyFont="1" applyFill="1" applyBorder="1" applyAlignment="1">
      <alignment/>
    </xf>
    <xf numFmtId="181" fontId="45" fillId="3" borderId="11" xfId="0" applyNumberFormat="1" applyFont="1" applyFill="1" applyBorder="1" applyAlignment="1">
      <alignment/>
    </xf>
    <xf numFmtId="181" fontId="51" fillId="8" borderId="14" xfId="0" applyNumberFormat="1" applyFont="1" applyFill="1" applyBorder="1" applyAlignment="1">
      <alignment horizontal="center"/>
    </xf>
    <xf numFmtId="181" fontId="51" fillId="8" borderId="26" xfId="0" applyNumberFormat="1" applyFont="1" applyFill="1" applyBorder="1" applyAlignment="1">
      <alignment horizontal="center"/>
    </xf>
    <xf numFmtId="181" fontId="27" fillId="8" borderId="26" xfId="0" applyNumberFormat="1" applyFont="1" applyFill="1" applyBorder="1" applyAlignment="1">
      <alignment horizontal="center"/>
    </xf>
    <xf numFmtId="181" fontId="51" fillId="8" borderId="37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56" fillId="0" borderId="0" xfId="0" applyFont="1" applyAlignment="1">
      <alignment/>
    </xf>
    <xf numFmtId="8" fontId="56" fillId="0" borderId="0" xfId="0" applyNumberFormat="1" applyFont="1" applyAlignment="1">
      <alignment/>
    </xf>
    <xf numFmtId="8" fontId="57" fillId="0" borderId="0" xfId="0" applyNumberFormat="1" applyFont="1" applyAlignment="1">
      <alignment/>
    </xf>
    <xf numFmtId="0" fontId="58" fillId="0" borderId="0" xfId="0" applyFont="1" applyAlignment="1">
      <alignment/>
    </xf>
    <xf numFmtId="44" fontId="0" fillId="0" borderId="0" xfId="0" applyNumberFormat="1" applyBorder="1" applyAlignment="1">
      <alignment/>
    </xf>
    <xf numFmtId="44" fontId="33" fillId="0" borderId="0" xfId="0" applyNumberFormat="1" applyFont="1" applyAlignment="1">
      <alignment/>
    </xf>
    <xf numFmtId="0" fontId="52" fillId="34" borderId="22" xfId="0" applyFont="1" applyFill="1" applyBorder="1" applyAlignment="1">
      <alignment horizontal="center" vertical="center" wrapText="1"/>
    </xf>
    <xf numFmtId="181" fontId="52" fillId="34" borderId="38" xfId="0" applyNumberFormat="1" applyFont="1" applyFill="1" applyBorder="1" applyAlignment="1">
      <alignment horizontal="center"/>
    </xf>
    <xf numFmtId="181" fontId="52" fillId="34" borderId="27" xfId="0" applyNumberFormat="1" applyFont="1" applyFill="1" applyBorder="1" applyAlignment="1">
      <alignment horizontal="center"/>
    </xf>
    <xf numFmtId="181" fontId="52" fillId="34" borderId="21" xfId="0" applyNumberFormat="1" applyFont="1" applyFill="1" applyBorder="1" applyAlignment="1">
      <alignment horizontal="center"/>
    </xf>
    <xf numFmtId="181" fontId="52" fillId="34" borderId="28" xfId="0" applyNumberFormat="1" applyFont="1" applyFill="1" applyBorder="1" applyAlignment="1">
      <alignment horizontal="center"/>
    </xf>
    <xf numFmtId="181" fontId="4" fillId="34" borderId="21" xfId="0" applyNumberFormat="1" applyFont="1" applyFill="1" applyBorder="1" applyAlignment="1">
      <alignment horizontal="center"/>
    </xf>
    <xf numFmtId="181" fontId="4" fillId="34" borderId="28" xfId="0" applyNumberFormat="1" applyFont="1" applyFill="1" applyBorder="1" applyAlignment="1">
      <alignment horizontal="center"/>
    </xf>
    <xf numFmtId="181" fontId="52" fillId="34" borderId="39" xfId="0" applyNumberFormat="1" applyFont="1" applyFill="1" applyBorder="1" applyAlignment="1">
      <alignment horizontal="center"/>
    </xf>
    <xf numFmtId="181" fontId="52" fillId="34" borderId="29" xfId="0" applyNumberFormat="1" applyFont="1" applyFill="1" applyBorder="1" applyAlignment="1">
      <alignment horizontal="center"/>
    </xf>
    <xf numFmtId="181" fontId="51" fillId="34" borderId="23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0" fontId="4" fillId="33" borderId="38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 applyProtection="1">
      <alignment horizontal="center"/>
      <protection locked="0"/>
    </xf>
    <xf numFmtId="1" fontId="51" fillId="33" borderId="42" xfId="0" applyNumberFormat="1" applyFont="1" applyFill="1" applyBorder="1" applyAlignment="1">
      <alignment horizontal="center"/>
    </xf>
    <xf numFmtId="0" fontId="52" fillId="8" borderId="42" xfId="0" applyFont="1" applyFill="1" applyBorder="1" applyAlignment="1">
      <alignment horizontal="center" vertical="center" wrapText="1"/>
    </xf>
    <xf numFmtId="181" fontId="52" fillId="8" borderId="38" xfId="0" applyNumberFormat="1" applyFont="1" applyFill="1" applyBorder="1" applyAlignment="1">
      <alignment horizontal="center"/>
    </xf>
    <xf numFmtId="181" fontId="52" fillId="8" borderId="21" xfId="0" applyNumberFormat="1" applyFont="1" applyFill="1" applyBorder="1" applyAlignment="1">
      <alignment horizontal="center"/>
    </xf>
    <xf numFmtId="181" fontId="52" fillId="8" borderId="39" xfId="0" applyNumberFormat="1" applyFont="1" applyFill="1" applyBorder="1" applyAlignment="1">
      <alignment horizontal="center"/>
    </xf>
    <xf numFmtId="181" fontId="51" fillId="8" borderId="42" xfId="0" applyNumberFormat="1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vertical="center" wrapText="1"/>
    </xf>
    <xf numFmtId="0" fontId="5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51" fillId="33" borderId="20" xfId="0" applyNumberFormat="1" applyFont="1" applyFill="1" applyBorder="1" applyAlignment="1">
      <alignment horizontal="center"/>
    </xf>
    <xf numFmtId="0" fontId="4" fillId="33" borderId="45" xfId="0" applyNumberFormat="1" applyFont="1" applyFill="1" applyBorder="1" applyAlignment="1">
      <alignment horizontal="center"/>
    </xf>
    <xf numFmtId="0" fontId="0" fillId="0" borderId="46" xfId="0" applyBorder="1" applyAlignment="1">
      <alignment/>
    </xf>
    <xf numFmtId="44" fontId="59" fillId="0" borderId="0" xfId="0" applyNumberFormat="1" applyFont="1" applyBorder="1" applyAlignment="1">
      <alignment horizontal="right" vertical="center"/>
    </xf>
    <xf numFmtId="8" fontId="0" fillId="0" borderId="0" xfId="0" applyNumberFormat="1" applyBorder="1" applyAlignment="1">
      <alignment/>
    </xf>
    <xf numFmtId="44" fontId="4" fillId="33" borderId="38" xfId="0" applyNumberFormat="1" applyFont="1" applyFill="1" applyBorder="1" applyAlignment="1">
      <alignment horizontal="center"/>
    </xf>
    <xf numFmtId="44" fontId="4" fillId="33" borderId="21" xfId="0" applyNumberFormat="1" applyFont="1" applyFill="1" applyBorder="1" applyAlignment="1">
      <alignment horizontal="center"/>
    </xf>
    <xf numFmtId="44" fontId="4" fillId="33" borderId="21" xfId="0" applyNumberFormat="1" applyFont="1" applyFill="1" applyBorder="1" applyAlignment="1" applyProtection="1">
      <alignment horizontal="center"/>
      <protection locked="0"/>
    </xf>
    <xf numFmtId="44" fontId="4" fillId="33" borderId="45" xfId="0" applyNumberFormat="1" applyFont="1" applyFill="1" applyBorder="1" applyAlignment="1">
      <alignment horizontal="center"/>
    </xf>
    <xf numFmtId="44" fontId="51" fillId="33" borderId="42" xfId="0" applyNumberFormat="1" applyFont="1" applyFill="1" applyBorder="1" applyAlignment="1">
      <alignment horizontal="center"/>
    </xf>
    <xf numFmtId="176" fontId="4" fillId="33" borderId="38" xfId="0" applyNumberFormat="1" applyFont="1" applyFill="1" applyBorder="1" applyAlignment="1">
      <alignment horizontal="center"/>
    </xf>
    <xf numFmtId="176" fontId="4" fillId="33" borderId="21" xfId="0" applyNumberFormat="1" applyFont="1" applyFill="1" applyBorder="1" applyAlignment="1">
      <alignment horizontal="center"/>
    </xf>
    <xf numFmtId="176" fontId="4" fillId="33" borderId="21" xfId="0" applyNumberFormat="1" applyFont="1" applyFill="1" applyBorder="1" applyAlignment="1" applyProtection="1">
      <alignment horizontal="center"/>
      <protection locked="0"/>
    </xf>
    <xf numFmtId="176" fontId="4" fillId="33" borderId="45" xfId="0" applyNumberFormat="1" applyFont="1" applyFill="1" applyBorder="1" applyAlignment="1">
      <alignment horizontal="center"/>
    </xf>
    <xf numFmtId="176" fontId="51" fillId="33" borderId="42" xfId="0" applyNumberFormat="1" applyFont="1" applyFill="1" applyBorder="1" applyAlignment="1">
      <alignment horizontal="center"/>
    </xf>
    <xf numFmtId="44" fontId="52" fillId="8" borderId="14" xfId="0" applyNumberFormat="1" applyFont="1" applyFill="1" applyBorder="1" applyAlignment="1">
      <alignment horizontal="center"/>
    </xf>
    <xf numFmtId="44" fontId="52" fillId="8" borderId="15" xfId="0" applyNumberFormat="1" applyFont="1" applyFill="1" applyBorder="1" applyAlignment="1">
      <alignment horizontal="center"/>
    </xf>
    <xf numFmtId="44" fontId="52" fillId="8" borderId="47" xfId="0" applyNumberFormat="1" applyFont="1" applyFill="1" applyBorder="1" applyAlignment="1">
      <alignment horizontal="center"/>
    </xf>
    <xf numFmtId="44" fontId="51" fillId="8" borderId="17" xfId="0" applyNumberFormat="1" applyFont="1" applyFill="1" applyBorder="1" applyAlignment="1">
      <alignment horizontal="center"/>
    </xf>
    <xf numFmtId="44" fontId="52" fillId="8" borderId="48" xfId="0" applyNumberFormat="1" applyFont="1" applyFill="1" applyBorder="1" applyAlignment="1">
      <alignment horizontal="center"/>
    </xf>
    <xf numFmtId="44" fontId="52" fillId="8" borderId="49" xfId="0" applyNumberFormat="1" applyFont="1" applyFill="1" applyBorder="1" applyAlignment="1">
      <alignment horizontal="center"/>
    </xf>
    <xf numFmtId="44" fontId="52" fillId="8" borderId="50" xfId="0" applyNumberFormat="1" applyFont="1" applyFill="1" applyBorder="1" applyAlignment="1">
      <alignment horizontal="center"/>
    </xf>
    <xf numFmtId="44" fontId="51" fillId="8" borderId="2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44" fontId="0" fillId="0" borderId="31" xfId="0" applyNumberFormat="1" applyBorder="1" applyAlignment="1">
      <alignment/>
    </xf>
    <xf numFmtId="0" fontId="30" fillId="0" borderId="0" xfId="0" applyFont="1" applyAlignment="1">
      <alignment/>
    </xf>
    <xf numFmtId="0" fontId="0" fillId="0" borderId="31" xfId="0" applyBorder="1" applyAlignment="1">
      <alignment vertical="center"/>
    </xf>
    <xf numFmtId="8" fontId="0" fillId="0" borderId="31" xfId="0" applyNumberFormat="1" applyBorder="1" applyAlignment="1">
      <alignment/>
    </xf>
    <xf numFmtId="185" fontId="0" fillId="0" borderId="31" xfId="0" applyNumberFormat="1" applyBorder="1" applyAlignment="1">
      <alignment/>
    </xf>
    <xf numFmtId="0" fontId="33" fillId="0" borderId="0" xfId="0" applyFont="1" applyAlignment="1">
      <alignment vertical="center"/>
    </xf>
    <xf numFmtId="44" fontId="33" fillId="0" borderId="33" xfId="0" applyNumberFormat="1" applyFont="1" applyBorder="1" applyAlignment="1">
      <alignment/>
    </xf>
    <xf numFmtId="185" fontId="33" fillId="0" borderId="33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44" fontId="5" fillId="0" borderId="0" xfId="0" applyNumberFormat="1" applyFont="1" applyAlignment="1">
      <alignment/>
    </xf>
    <xf numFmtId="0" fontId="52" fillId="0" borderId="31" xfId="0" applyFont="1" applyFill="1" applyBorder="1" applyAlignment="1">
      <alignment/>
    </xf>
    <xf numFmtId="44" fontId="33" fillId="0" borderId="0" xfId="0" applyNumberFormat="1" applyFont="1" applyBorder="1" applyAlignment="1">
      <alignment/>
    </xf>
    <xf numFmtId="185" fontId="60" fillId="33" borderId="2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33" fillId="0" borderId="0" xfId="0" applyFont="1" applyBorder="1" applyAlignment="1">
      <alignment/>
    </xf>
    <xf numFmtId="0" fontId="60" fillId="33" borderId="11" xfId="0" applyNumberFormat="1" applyFont="1" applyFill="1" applyBorder="1" applyAlignment="1">
      <alignment horizontal="center"/>
    </xf>
    <xf numFmtId="8" fontId="45" fillId="0" borderId="0" xfId="0" applyNumberFormat="1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tabSelected="1" zoomScale="98" zoomScaleNormal="98" zoomScalePageLayoutView="0" workbookViewId="0" topLeftCell="A1">
      <selection activeCell="G18" sqref="G18"/>
    </sheetView>
  </sheetViews>
  <sheetFormatPr defaultColWidth="9.140625" defaultRowHeight="15"/>
  <cols>
    <col min="1" max="1" width="17.7109375" style="0" customWidth="1"/>
    <col min="2" max="2" width="7.57421875" style="0" customWidth="1"/>
    <col min="3" max="3" width="17.28125" style="0" customWidth="1"/>
    <col min="4" max="4" width="9.57421875" style="5" customWidth="1"/>
    <col min="5" max="5" width="13.421875" style="24" customWidth="1"/>
    <col min="6" max="6" width="9.28125" style="103" customWidth="1"/>
    <col min="7" max="7" width="16.140625" style="108" customWidth="1"/>
    <col min="8" max="8" width="8.7109375" style="108" customWidth="1"/>
    <col min="9" max="9" width="15.28125" style="108" customWidth="1"/>
    <col min="10" max="10" width="9.28125" style="108" customWidth="1"/>
    <col min="11" max="11" width="19.421875" style="0" customWidth="1"/>
    <col min="12" max="12" width="9.28125" style="5" customWidth="1"/>
    <col min="13" max="13" width="16.28125" style="5" customWidth="1"/>
    <col min="14" max="14" width="8.7109375" style="5" customWidth="1"/>
    <col min="15" max="15" width="0.2890625" style="27" customWidth="1"/>
    <col min="16" max="17" width="0.2890625" style="5" customWidth="1"/>
    <col min="18" max="18" width="6.7109375" style="5" hidden="1" customWidth="1"/>
    <col min="19" max="19" width="11.00390625" style="0" customWidth="1"/>
    <col min="20" max="20" width="10.7109375" style="0" customWidth="1"/>
  </cols>
  <sheetData>
    <row r="1" spans="1:10" ht="21">
      <c r="A1" s="1" t="s">
        <v>69</v>
      </c>
      <c r="B1" s="1"/>
      <c r="C1" s="1"/>
      <c r="D1" s="1"/>
      <c r="F1" s="31"/>
      <c r="G1" s="31"/>
      <c r="H1" s="31"/>
      <c r="I1" s="31"/>
      <c r="J1" s="31"/>
    </row>
    <row r="2" spans="6:13" ht="15">
      <c r="F2" s="31"/>
      <c r="G2" s="31"/>
      <c r="H2" s="31"/>
      <c r="I2" s="31"/>
      <c r="J2" s="31"/>
      <c r="M2" s="31"/>
    </row>
    <row r="3" spans="1:13" ht="15.75">
      <c r="A3" s="2" t="s">
        <v>68</v>
      </c>
      <c r="B3" s="2"/>
      <c r="F3" s="31"/>
      <c r="G3" s="31"/>
      <c r="H3" s="31"/>
      <c r="I3" s="31"/>
      <c r="J3" s="31"/>
      <c r="M3" s="31"/>
    </row>
    <row r="4" spans="1:13" ht="15.75">
      <c r="A4" s="3"/>
      <c r="B4" s="3"/>
      <c r="F4" s="31"/>
      <c r="G4" s="31"/>
      <c r="H4" s="31"/>
      <c r="I4" s="31"/>
      <c r="J4" s="31"/>
      <c r="M4" s="31"/>
    </row>
    <row r="5" spans="1:13" ht="15.75">
      <c r="A5" s="21" t="s">
        <v>41</v>
      </c>
      <c r="B5" s="21"/>
      <c r="F5" s="31"/>
      <c r="G5" s="31"/>
      <c r="H5" s="31"/>
      <c r="I5" s="31"/>
      <c r="J5" s="31"/>
      <c r="M5" s="31"/>
    </row>
    <row r="6" spans="1:15" s="5" customFormat="1" ht="15.75">
      <c r="A6" s="21"/>
      <c r="B6" s="21"/>
      <c r="E6" s="24"/>
      <c r="F6" s="31"/>
      <c r="G6" s="31"/>
      <c r="H6" s="31"/>
      <c r="I6" s="31"/>
      <c r="J6" s="31"/>
      <c r="M6" s="31"/>
      <c r="O6" s="27"/>
    </row>
    <row r="7" spans="1:13" ht="15.75" thickBot="1">
      <c r="A7" t="s">
        <v>5</v>
      </c>
      <c r="F7" s="31"/>
      <c r="G7" s="125"/>
      <c r="H7" s="125"/>
      <c r="I7" s="125"/>
      <c r="J7" s="125"/>
      <c r="M7" s="31"/>
    </row>
    <row r="8" spans="1:21" ht="128.25" customHeight="1" thickBot="1">
      <c r="A8" s="15" t="s">
        <v>0</v>
      </c>
      <c r="B8" s="19" t="s">
        <v>1</v>
      </c>
      <c r="C8" s="54" t="s">
        <v>74</v>
      </c>
      <c r="D8" s="55" t="s">
        <v>3</v>
      </c>
      <c r="E8" s="51" t="s">
        <v>75</v>
      </c>
      <c r="F8" s="74" t="s">
        <v>3</v>
      </c>
      <c r="G8" s="118" t="s">
        <v>35</v>
      </c>
      <c r="H8" s="119" t="s">
        <v>3</v>
      </c>
      <c r="I8" s="120" t="s">
        <v>36</v>
      </c>
      <c r="J8" s="119" t="s">
        <v>70</v>
      </c>
      <c r="K8" s="61" t="s">
        <v>38</v>
      </c>
      <c r="L8" s="62" t="s">
        <v>3</v>
      </c>
      <c r="M8" s="63" t="s">
        <v>71</v>
      </c>
      <c r="N8" s="64" t="s">
        <v>3</v>
      </c>
      <c r="O8" s="45" t="s">
        <v>37</v>
      </c>
      <c r="P8" s="113" t="s">
        <v>9</v>
      </c>
      <c r="Q8" s="93" t="s">
        <v>34</v>
      </c>
      <c r="R8" s="76" t="s">
        <v>10</v>
      </c>
      <c r="S8" s="30" t="s">
        <v>4</v>
      </c>
      <c r="T8" s="73" t="s">
        <v>72</v>
      </c>
      <c r="U8" s="78" t="s">
        <v>2</v>
      </c>
    </row>
    <row r="9" spans="1:21" ht="16.5" thickBot="1">
      <c r="A9" s="16" t="s">
        <v>14</v>
      </c>
      <c r="B9" s="11">
        <v>1488</v>
      </c>
      <c r="C9" s="56">
        <f>B9*150</f>
        <v>223200</v>
      </c>
      <c r="D9" s="57">
        <v>223</v>
      </c>
      <c r="E9" s="52">
        <f>1488*50</f>
        <v>74400</v>
      </c>
      <c r="F9" s="104">
        <v>75</v>
      </c>
      <c r="G9" s="128"/>
      <c r="H9" s="109"/>
      <c r="I9" s="133">
        <f>21.4707*B9</f>
        <v>31948.4016</v>
      </c>
      <c r="J9" s="109">
        <v>32</v>
      </c>
      <c r="K9" s="138"/>
      <c r="L9" s="65"/>
      <c r="M9" s="142"/>
      <c r="N9" s="66"/>
      <c r="O9" s="46"/>
      <c r="P9" s="114"/>
      <c r="Q9" s="94"/>
      <c r="R9" s="95"/>
      <c r="S9" s="29">
        <f>D9+F9+H9+J9</f>
        <v>330</v>
      </c>
      <c r="T9" s="82">
        <f>P9+N9+L9</f>
        <v>0</v>
      </c>
      <c r="U9" s="80">
        <f>S9+T9</f>
        <v>330</v>
      </c>
    </row>
    <row r="10" spans="1:21" ht="16.5" thickBot="1">
      <c r="A10" s="16" t="s">
        <v>15</v>
      </c>
      <c r="B10" s="12">
        <v>1317</v>
      </c>
      <c r="C10" s="56">
        <f aca="true" t="shared" si="0" ref="C10:C23">B10*150</f>
        <v>197550</v>
      </c>
      <c r="D10" s="58">
        <v>198</v>
      </c>
      <c r="E10" s="52">
        <f>1317*50</f>
        <v>65850</v>
      </c>
      <c r="F10" s="105">
        <v>66</v>
      </c>
      <c r="G10" s="129"/>
      <c r="H10" s="110"/>
      <c r="I10" s="134">
        <f>21.4708*B10</f>
        <v>28277.0436</v>
      </c>
      <c r="J10" s="110">
        <v>28</v>
      </c>
      <c r="K10" s="139"/>
      <c r="L10" s="67"/>
      <c r="M10" s="143"/>
      <c r="N10" s="68"/>
      <c r="O10" s="47"/>
      <c r="P10" s="115"/>
      <c r="Q10" s="96"/>
      <c r="R10" s="97"/>
      <c r="S10" s="29">
        <f>D10+F10+H10+J10</f>
        <v>292</v>
      </c>
      <c r="T10" s="83">
        <f>P10+N10+L10</f>
        <v>0</v>
      </c>
      <c r="U10" s="81">
        <f aca="true" t="shared" si="1" ref="U10:U23">S10+T10</f>
        <v>292</v>
      </c>
    </row>
    <row r="11" spans="1:21" ht="16.5" thickBot="1">
      <c r="A11" s="16" t="s">
        <v>16</v>
      </c>
      <c r="B11" s="12">
        <v>846</v>
      </c>
      <c r="C11" s="56">
        <f t="shared" si="0"/>
        <v>126900</v>
      </c>
      <c r="D11" s="58">
        <v>127</v>
      </c>
      <c r="E11" s="52">
        <f>846*50</f>
        <v>42300</v>
      </c>
      <c r="F11" s="105">
        <v>42</v>
      </c>
      <c r="G11" s="129"/>
      <c r="H11" s="110"/>
      <c r="I11" s="134">
        <v>0</v>
      </c>
      <c r="J11" s="110">
        <v>0</v>
      </c>
      <c r="K11" s="139"/>
      <c r="L11" s="67"/>
      <c r="M11" s="143"/>
      <c r="N11" s="68"/>
      <c r="O11" s="47"/>
      <c r="P11" s="115"/>
      <c r="Q11" s="96"/>
      <c r="R11" s="97"/>
      <c r="S11" s="29">
        <f aca="true" t="shared" si="2" ref="S11:S23">D11+F11+H11+J11</f>
        <v>169</v>
      </c>
      <c r="T11" s="83">
        <f>P9+N9+L9</f>
        <v>0</v>
      </c>
      <c r="U11" s="81">
        <f t="shared" si="1"/>
        <v>169</v>
      </c>
    </row>
    <row r="12" spans="1:21" ht="16.5" thickBot="1">
      <c r="A12" s="16" t="s">
        <v>17</v>
      </c>
      <c r="B12" s="12">
        <v>661</v>
      </c>
      <c r="C12" s="56">
        <f t="shared" si="0"/>
        <v>99150</v>
      </c>
      <c r="D12" s="58">
        <v>99</v>
      </c>
      <c r="E12" s="52">
        <f>661*50</f>
        <v>33050</v>
      </c>
      <c r="F12" s="105">
        <v>33</v>
      </c>
      <c r="G12" s="129"/>
      <c r="H12" s="110"/>
      <c r="I12" s="134">
        <f aca="true" t="shared" si="3" ref="I12:I23">21.4707*B12</f>
        <v>14192.1327</v>
      </c>
      <c r="J12" s="110">
        <v>14</v>
      </c>
      <c r="K12" s="139">
        <v>1301294</v>
      </c>
      <c r="L12" s="67">
        <v>1301</v>
      </c>
      <c r="M12" s="143"/>
      <c r="N12" s="68"/>
      <c r="O12" s="47"/>
      <c r="P12" s="115"/>
      <c r="Q12" s="96"/>
      <c r="R12" s="97"/>
      <c r="S12" s="29">
        <f t="shared" si="2"/>
        <v>146</v>
      </c>
      <c r="T12" s="83">
        <f aca="true" t="shared" si="4" ref="T12:T23">P12+N12+L12</f>
        <v>1301</v>
      </c>
      <c r="U12" s="81">
        <f>S12+T12</f>
        <v>1447</v>
      </c>
    </row>
    <row r="13" spans="1:21" ht="16.5" thickBot="1">
      <c r="A13" s="16" t="s">
        <v>18</v>
      </c>
      <c r="B13" s="12">
        <v>1825</v>
      </c>
      <c r="C13" s="56">
        <f t="shared" si="0"/>
        <v>273750</v>
      </c>
      <c r="D13" s="58">
        <v>274</v>
      </c>
      <c r="E13" s="52">
        <f>1825*50</f>
        <v>91250</v>
      </c>
      <c r="F13" s="105">
        <v>91</v>
      </c>
      <c r="G13" s="129"/>
      <c r="H13" s="110"/>
      <c r="I13" s="134">
        <f t="shared" si="3"/>
        <v>39184.027500000004</v>
      </c>
      <c r="J13" s="110">
        <v>39</v>
      </c>
      <c r="K13" s="139"/>
      <c r="L13" s="67"/>
      <c r="M13" s="143"/>
      <c r="N13" s="68"/>
      <c r="O13" s="47"/>
      <c r="P13" s="115"/>
      <c r="Q13" s="96"/>
      <c r="R13" s="97"/>
      <c r="S13" s="29">
        <f t="shared" si="2"/>
        <v>404</v>
      </c>
      <c r="T13" s="83">
        <f t="shared" si="4"/>
        <v>0</v>
      </c>
      <c r="U13" s="81">
        <f t="shared" si="1"/>
        <v>404</v>
      </c>
    </row>
    <row r="14" spans="1:22" ht="16.5" thickBot="1">
      <c r="A14" s="16" t="s">
        <v>19</v>
      </c>
      <c r="B14" s="12">
        <v>604</v>
      </c>
      <c r="C14" s="56">
        <f t="shared" si="0"/>
        <v>90600</v>
      </c>
      <c r="D14" s="58">
        <v>91</v>
      </c>
      <c r="E14" s="159">
        <v>45000</v>
      </c>
      <c r="F14" s="163">
        <v>45</v>
      </c>
      <c r="G14" s="129">
        <v>19178.5</v>
      </c>
      <c r="H14" s="110">
        <v>19</v>
      </c>
      <c r="I14" s="134">
        <f t="shared" si="3"/>
        <v>12968.302800000001</v>
      </c>
      <c r="J14" s="110">
        <v>13</v>
      </c>
      <c r="K14" s="139"/>
      <c r="L14" s="67"/>
      <c r="M14" s="143">
        <v>712352</v>
      </c>
      <c r="N14" s="68">
        <v>712</v>
      </c>
      <c r="O14" s="47"/>
      <c r="P14" s="115"/>
      <c r="Q14" s="98"/>
      <c r="R14" s="99"/>
      <c r="S14" s="29">
        <f t="shared" si="2"/>
        <v>168</v>
      </c>
      <c r="T14" s="84">
        <f t="shared" si="4"/>
        <v>712</v>
      </c>
      <c r="U14" s="81">
        <f>S14+T14</f>
        <v>880</v>
      </c>
      <c r="V14" s="23"/>
    </row>
    <row r="15" spans="1:21" ht="16.5" thickBot="1">
      <c r="A15" s="16" t="s">
        <v>20</v>
      </c>
      <c r="B15" s="12">
        <v>600</v>
      </c>
      <c r="C15" s="56">
        <f t="shared" si="0"/>
        <v>90000</v>
      </c>
      <c r="D15" s="58">
        <v>90</v>
      </c>
      <c r="E15" s="52">
        <f>600*50</f>
        <v>30000</v>
      </c>
      <c r="F15" s="105">
        <v>30</v>
      </c>
      <c r="G15" s="129"/>
      <c r="H15" s="110"/>
      <c r="I15" s="134">
        <f t="shared" si="3"/>
        <v>12882.42</v>
      </c>
      <c r="J15" s="110">
        <v>13</v>
      </c>
      <c r="K15" s="139"/>
      <c r="L15" s="67"/>
      <c r="M15" s="143"/>
      <c r="N15" s="68"/>
      <c r="O15" s="47"/>
      <c r="P15" s="115"/>
      <c r="Q15" s="96"/>
      <c r="R15" s="97"/>
      <c r="S15" s="29">
        <f t="shared" si="2"/>
        <v>133</v>
      </c>
      <c r="T15" s="83">
        <f t="shared" si="4"/>
        <v>0</v>
      </c>
      <c r="U15" s="81">
        <f t="shared" si="1"/>
        <v>133</v>
      </c>
    </row>
    <row r="16" spans="1:21" ht="16.5" thickBot="1">
      <c r="A16" s="16" t="s">
        <v>21</v>
      </c>
      <c r="B16" s="12">
        <v>485</v>
      </c>
      <c r="C16" s="56">
        <f t="shared" si="0"/>
        <v>72750</v>
      </c>
      <c r="D16" s="58">
        <v>73</v>
      </c>
      <c r="E16" s="52">
        <f>485*50</f>
        <v>24250</v>
      </c>
      <c r="F16" s="105">
        <v>24</v>
      </c>
      <c r="G16" s="129"/>
      <c r="H16" s="110"/>
      <c r="I16" s="134">
        <f t="shared" si="3"/>
        <v>10413.2895</v>
      </c>
      <c r="J16" s="110">
        <v>11</v>
      </c>
      <c r="K16" s="139"/>
      <c r="L16" s="67"/>
      <c r="M16" s="143"/>
      <c r="N16" s="68"/>
      <c r="O16" s="47"/>
      <c r="P16" s="115"/>
      <c r="Q16" s="96"/>
      <c r="R16" s="97"/>
      <c r="S16" s="29">
        <f t="shared" si="2"/>
        <v>108</v>
      </c>
      <c r="T16" s="83">
        <f t="shared" si="4"/>
        <v>0</v>
      </c>
      <c r="U16" s="81">
        <f t="shared" si="1"/>
        <v>108</v>
      </c>
    </row>
    <row r="17" spans="1:21" ht="16.5" thickBot="1">
      <c r="A17" s="16" t="s">
        <v>22</v>
      </c>
      <c r="B17" s="12">
        <v>297</v>
      </c>
      <c r="C17" s="56">
        <f t="shared" si="0"/>
        <v>44550</v>
      </c>
      <c r="D17" s="58">
        <v>44</v>
      </c>
      <c r="E17" s="52">
        <f>297*50</f>
        <v>14850</v>
      </c>
      <c r="F17" s="105">
        <v>15</v>
      </c>
      <c r="G17" s="129"/>
      <c r="H17" s="110"/>
      <c r="I17" s="134">
        <f t="shared" si="3"/>
        <v>6376.7979000000005</v>
      </c>
      <c r="J17" s="110">
        <v>6</v>
      </c>
      <c r="K17" s="139"/>
      <c r="L17" s="67"/>
      <c r="M17" s="143"/>
      <c r="N17" s="68"/>
      <c r="O17" s="47"/>
      <c r="P17" s="115"/>
      <c r="Q17" s="96"/>
      <c r="R17" s="97"/>
      <c r="S17" s="29">
        <f t="shared" si="2"/>
        <v>65</v>
      </c>
      <c r="T17" s="83">
        <f t="shared" si="4"/>
        <v>0</v>
      </c>
      <c r="U17" s="81">
        <f t="shared" si="1"/>
        <v>65</v>
      </c>
    </row>
    <row r="18" spans="1:21" ht="16.5" thickBot="1">
      <c r="A18" s="16" t="s">
        <v>23</v>
      </c>
      <c r="B18" s="12">
        <v>560</v>
      </c>
      <c r="C18" s="56">
        <f t="shared" si="0"/>
        <v>84000</v>
      </c>
      <c r="D18" s="58">
        <v>84</v>
      </c>
      <c r="E18" s="159">
        <f>560*50</f>
        <v>28000</v>
      </c>
      <c r="F18" s="163">
        <v>28</v>
      </c>
      <c r="G18" s="129"/>
      <c r="H18" s="110"/>
      <c r="I18" s="134">
        <f t="shared" si="3"/>
        <v>12023.592</v>
      </c>
      <c r="J18" s="110">
        <v>12</v>
      </c>
      <c r="K18" s="139"/>
      <c r="L18" s="67"/>
      <c r="M18" s="143"/>
      <c r="N18" s="68"/>
      <c r="O18" s="47"/>
      <c r="P18" s="115"/>
      <c r="Q18" s="96"/>
      <c r="R18" s="97"/>
      <c r="S18" s="29">
        <f t="shared" si="2"/>
        <v>124</v>
      </c>
      <c r="T18" s="83">
        <f t="shared" si="4"/>
        <v>0</v>
      </c>
      <c r="U18" s="81">
        <f t="shared" si="1"/>
        <v>124</v>
      </c>
    </row>
    <row r="19" spans="1:21" ht="16.5" thickBot="1">
      <c r="A19" s="16" t="s">
        <v>24</v>
      </c>
      <c r="B19" s="12">
        <v>501</v>
      </c>
      <c r="C19" s="56">
        <f t="shared" si="0"/>
        <v>75150</v>
      </c>
      <c r="D19" s="58">
        <v>75</v>
      </c>
      <c r="E19" s="52">
        <f>501*50</f>
        <v>25050</v>
      </c>
      <c r="F19" s="106">
        <v>25</v>
      </c>
      <c r="G19" s="130"/>
      <c r="H19" s="111"/>
      <c r="I19" s="135">
        <f t="shared" si="3"/>
        <v>10756.8207</v>
      </c>
      <c r="J19" s="111">
        <v>11</v>
      </c>
      <c r="K19" s="139"/>
      <c r="L19" s="67"/>
      <c r="M19" s="143"/>
      <c r="N19" s="68"/>
      <c r="O19" s="47"/>
      <c r="P19" s="115"/>
      <c r="Q19" s="96"/>
      <c r="R19" s="97"/>
      <c r="S19" s="29">
        <f t="shared" si="2"/>
        <v>111</v>
      </c>
      <c r="T19" s="83">
        <f t="shared" si="4"/>
        <v>0</v>
      </c>
      <c r="U19" s="81">
        <f t="shared" si="1"/>
        <v>111</v>
      </c>
    </row>
    <row r="20" spans="1:21" ht="16.5" thickBot="1">
      <c r="A20" s="16" t="s">
        <v>25</v>
      </c>
      <c r="B20" s="12">
        <v>610</v>
      </c>
      <c r="C20" s="56">
        <f t="shared" si="0"/>
        <v>91500</v>
      </c>
      <c r="D20" s="58">
        <v>91</v>
      </c>
      <c r="E20" s="52">
        <f>610*50</f>
        <v>30500</v>
      </c>
      <c r="F20" s="105">
        <v>31</v>
      </c>
      <c r="G20" s="129">
        <v>17000.5</v>
      </c>
      <c r="H20" s="110">
        <v>17</v>
      </c>
      <c r="I20" s="134">
        <f t="shared" si="3"/>
        <v>13097.127</v>
      </c>
      <c r="J20" s="110">
        <v>13</v>
      </c>
      <c r="K20" s="139"/>
      <c r="L20" s="67"/>
      <c r="M20" s="143"/>
      <c r="N20" s="68"/>
      <c r="O20" s="47"/>
      <c r="P20" s="115"/>
      <c r="Q20" s="98"/>
      <c r="R20" s="99"/>
      <c r="S20" s="29">
        <f t="shared" si="2"/>
        <v>152</v>
      </c>
      <c r="T20" s="84">
        <f t="shared" si="4"/>
        <v>0</v>
      </c>
      <c r="U20" s="81">
        <f t="shared" si="1"/>
        <v>152</v>
      </c>
    </row>
    <row r="21" spans="1:21" ht="16.5" thickBot="1">
      <c r="A21" s="16" t="s">
        <v>11</v>
      </c>
      <c r="B21" s="12">
        <v>1478</v>
      </c>
      <c r="C21" s="56">
        <f t="shared" si="0"/>
        <v>221700</v>
      </c>
      <c r="D21" s="58">
        <v>222</v>
      </c>
      <c r="E21" s="52">
        <f>1478*50</f>
        <v>73900</v>
      </c>
      <c r="F21" s="105">
        <v>74</v>
      </c>
      <c r="G21" s="129"/>
      <c r="H21" s="110"/>
      <c r="I21" s="134">
        <f t="shared" si="3"/>
        <v>31733.694600000003</v>
      </c>
      <c r="J21" s="110">
        <v>32</v>
      </c>
      <c r="K21" s="139">
        <v>616402</v>
      </c>
      <c r="L21" s="67">
        <v>617</v>
      </c>
      <c r="M21" s="143"/>
      <c r="N21" s="68"/>
      <c r="O21" s="47"/>
      <c r="P21" s="115"/>
      <c r="Q21" s="96"/>
      <c r="R21" s="97"/>
      <c r="S21" s="29">
        <f t="shared" si="2"/>
        <v>328</v>
      </c>
      <c r="T21" s="83">
        <f t="shared" si="4"/>
        <v>617</v>
      </c>
      <c r="U21" s="81">
        <f>S21+T21</f>
        <v>945</v>
      </c>
    </row>
    <row r="22" spans="1:21" ht="16.5" thickBot="1">
      <c r="A22" s="16" t="s">
        <v>12</v>
      </c>
      <c r="B22" s="12">
        <v>427</v>
      </c>
      <c r="C22" s="56">
        <f t="shared" si="0"/>
        <v>64050</v>
      </c>
      <c r="D22" s="58">
        <v>64</v>
      </c>
      <c r="E22" s="52">
        <f>427*50</f>
        <v>21350</v>
      </c>
      <c r="F22" s="105">
        <v>21</v>
      </c>
      <c r="G22" s="129">
        <v>24721</v>
      </c>
      <c r="H22" s="110">
        <v>25</v>
      </c>
      <c r="I22" s="134">
        <f t="shared" si="3"/>
        <v>9167.9889</v>
      </c>
      <c r="J22" s="110">
        <v>9</v>
      </c>
      <c r="K22" s="139"/>
      <c r="L22" s="67"/>
      <c r="M22" s="143"/>
      <c r="N22" s="68"/>
      <c r="O22" s="47"/>
      <c r="P22" s="115"/>
      <c r="Q22" s="96"/>
      <c r="R22" s="97"/>
      <c r="S22" s="29">
        <f t="shared" si="2"/>
        <v>119</v>
      </c>
      <c r="T22" s="83">
        <f t="shared" si="4"/>
        <v>0</v>
      </c>
      <c r="U22" s="81">
        <f t="shared" si="1"/>
        <v>119</v>
      </c>
    </row>
    <row r="23" spans="1:22" ht="16.5" thickBot="1">
      <c r="A23" s="17" t="s">
        <v>13</v>
      </c>
      <c r="B23" s="13">
        <v>325</v>
      </c>
      <c r="C23" s="56">
        <f t="shared" si="0"/>
        <v>48750</v>
      </c>
      <c r="D23" s="59">
        <v>49</v>
      </c>
      <c r="E23" s="52">
        <f>325*50</f>
        <v>16250</v>
      </c>
      <c r="F23" s="107">
        <v>16</v>
      </c>
      <c r="G23" s="131"/>
      <c r="H23" s="124"/>
      <c r="I23" s="136">
        <f t="shared" si="3"/>
        <v>6977.9775</v>
      </c>
      <c r="J23" s="124">
        <v>7</v>
      </c>
      <c r="K23" s="140"/>
      <c r="L23" s="69"/>
      <c r="M23" s="144"/>
      <c r="N23" s="70"/>
      <c r="O23" s="48"/>
      <c r="P23" s="116"/>
      <c r="Q23" s="100"/>
      <c r="R23" s="101"/>
      <c r="S23" s="29">
        <f t="shared" si="2"/>
        <v>72</v>
      </c>
      <c r="T23" s="85">
        <f t="shared" si="4"/>
        <v>0</v>
      </c>
      <c r="U23" s="81">
        <f t="shared" si="1"/>
        <v>72</v>
      </c>
      <c r="V23" s="23"/>
    </row>
    <row r="24" spans="1:21" ht="16.5" thickBot="1">
      <c r="A24" s="18" t="s">
        <v>2</v>
      </c>
      <c r="B24" s="14">
        <f>SUM(B9:B23)</f>
        <v>12024</v>
      </c>
      <c r="C24" s="60">
        <f>SUM(C9:C23)</f>
        <v>1803600</v>
      </c>
      <c r="D24" s="75">
        <f>SUM(D9:D23)</f>
        <v>1804</v>
      </c>
      <c r="E24" s="53">
        <f>SUM(E9:E23)</f>
        <v>616000</v>
      </c>
      <c r="F24" s="123">
        <f>F23+F22+F21+F20+F19+F18+F17+F16+F15+F14+F13+F12+F11+F10+F9</f>
        <v>616</v>
      </c>
      <c r="G24" s="132">
        <f>G22+G20+G14</f>
        <v>60900</v>
      </c>
      <c r="H24" s="112">
        <f>H22+H20+H14</f>
        <v>61</v>
      </c>
      <c r="I24" s="137">
        <f>I23+I22+I21+I20+I19+I18+I17+I16+I15+I14+I13+I12+I11+I10+I9</f>
        <v>239999.61630000002</v>
      </c>
      <c r="J24" s="112">
        <f>J23+J22+J21+J20+J19+J18+J17+J16+J15+J14+J13+J12+J11+J10+J9</f>
        <v>240</v>
      </c>
      <c r="K24" s="141">
        <f>SUM(K9:K23)</f>
        <v>1917696</v>
      </c>
      <c r="L24" s="71">
        <f>SUM(L9:L23)</f>
        <v>1918</v>
      </c>
      <c r="M24" s="145">
        <f>M23+M14+M13+M10</f>
        <v>712352</v>
      </c>
      <c r="N24" s="72">
        <v>712</v>
      </c>
      <c r="O24" s="49">
        <f>SUM(O9:O23)</f>
        <v>0</v>
      </c>
      <c r="P24" s="117">
        <f>SUM(P9:P23)</f>
        <v>0</v>
      </c>
      <c r="Q24" s="77"/>
      <c r="R24" s="102"/>
      <c r="S24" s="29">
        <f>S23+S22+S21+S20+S19+S18+S17+S16+S15+S14+S13+S12+S11+S10+S9</f>
        <v>2721</v>
      </c>
      <c r="T24" s="50">
        <f>T23+T22+T21+T20+T19+T18+T17+T16+T15+T14+T13+T12+T11+T10+T9</f>
        <v>2630</v>
      </c>
      <c r="U24" s="79">
        <f>U23+U22+U21+U20+U19+U18+U17+U16+U15+U14+U13+U12+U11+U10+U9</f>
        <v>5351</v>
      </c>
    </row>
    <row r="25" spans="1:21" ht="16.5" thickBot="1">
      <c r="A25" s="22"/>
      <c r="B25" s="23"/>
      <c r="C25" s="23"/>
      <c r="D25" s="23"/>
      <c r="E25" s="25" t="s">
        <v>67</v>
      </c>
      <c r="F25" s="121"/>
      <c r="G25" s="121"/>
      <c r="H25" s="121"/>
      <c r="I25" s="121"/>
      <c r="J25" s="121"/>
      <c r="K25" s="23"/>
      <c r="L25" s="23"/>
      <c r="M25" s="23"/>
      <c r="N25" s="23"/>
      <c r="S25" s="33">
        <f>D24+F24+H24+J24</f>
        <v>2721</v>
      </c>
      <c r="T25" s="34">
        <f>L24+N24</f>
        <v>2630</v>
      </c>
      <c r="U25" s="39"/>
    </row>
    <row r="26" spans="1:21" s="5" customFormat="1" ht="16.5" thickBot="1">
      <c r="A26" s="22" t="s">
        <v>39</v>
      </c>
      <c r="B26" s="23"/>
      <c r="C26" s="23"/>
      <c r="D26" s="23"/>
      <c r="E26" s="25"/>
      <c r="F26" s="121"/>
      <c r="G26" s="121"/>
      <c r="H26" s="121"/>
      <c r="I26" s="121"/>
      <c r="J26" s="121"/>
      <c r="K26" s="23"/>
      <c r="L26" s="23"/>
      <c r="M26" s="23"/>
      <c r="N26" s="23"/>
      <c r="O26" s="27"/>
      <c r="S26" s="33"/>
      <c r="T26" s="35"/>
      <c r="U26" s="37"/>
    </row>
    <row r="27" spans="1:21" s="5" customFormat="1" ht="16.5" thickBot="1">
      <c r="A27" s="155" t="s">
        <v>73</v>
      </c>
      <c r="B27" s="23"/>
      <c r="C27" s="23"/>
      <c r="D27" s="23"/>
      <c r="E27" s="25"/>
      <c r="F27" s="121"/>
      <c r="G27" s="121"/>
      <c r="H27" s="121"/>
      <c r="I27" s="121"/>
      <c r="J27" s="121"/>
      <c r="K27" s="23"/>
      <c r="L27" s="23"/>
      <c r="M27" s="23"/>
      <c r="N27" s="23"/>
      <c r="O27" s="27"/>
      <c r="S27" s="33"/>
      <c r="T27" s="35"/>
      <c r="U27" s="37"/>
    </row>
    <row r="28" spans="1:21" ht="16.5" thickBot="1">
      <c r="A28" s="9"/>
      <c r="F28" s="31"/>
      <c r="G28" s="31"/>
      <c r="H28" s="31"/>
      <c r="I28" s="31"/>
      <c r="J28" s="31"/>
      <c r="S28" s="33"/>
      <c r="T28" s="36">
        <f>T24+T25</f>
        <v>5260</v>
      </c>
      <c r="U28" s="38">
        <f>U25+U24</f>
        <v>5351</v>
      </c>
    </row>
    <row r="29" spans="1:13" ht="15" customHeight="1">
      <c r="A29" s="4" t="s">
        <v>56</v>
      </c>
      <c r="F29" s="31"/>
      <c r="G29" s="31"/>
      <c r="H29" s="31"/>
      <c r="I29" s="162" t="s">
        <v>58</v>
      </c>
      <c r="J29" s="31"/>
      <c r="K29" t="s">
        <v>62</v>
      </c>
      <c r="M29" s="5" t="s">
        <v>61</v>
      </c>
    </row>
    <row r="30" spans="1:15" s="5" customFormat="1" ht="15" customHeight="1">
      <c r="A30" s="4" t="s">
        <v>51</v>
      </c>
      <c r="C30" s="156">
        <v>1301293.87</v>
      </c>
      <c r="E30" s="24"/>
      <c r="F30" s="31"/>
      <c r="G30" s="31"/>
      <c r="H30" s="31"/>
      <c r="I30" s="31" t="s">
        <v>59</v>
      </c>
      <c r="J30" s="31"/>
      <c r="K30" s="6">
        <v>24721</v>
      </c>
      <c r="M30" s="6">
        <v>20430</v>
      </c>
      <c r="O30" s="27"/>
    </row>
    <row r="31" spans="1:15" s="5" customFormat="1" ht="15" customHeight="1">
      <c r="A31" s="4" t="s">
        <v>52</v>
      </c>
      <c r="C31" s="6">
        <v>616402.36</v>
      </c>
      <c r="E31" s="24"/>
      <c r="F31" s="31"/>
      <c r="G31" s="31"/>
      <c r="H31" s="31"/>
      <c r="I31" s="31" t="s">
        <v>53</v>
      </c>
      <c r="J31" s="31"/>
      <c r="K31" s="6">
        <v>19178.5</v>
      </c>
      <c r="M31" s="6">
        <v>15850</v>
      </c>
      <c r="O31" s="27"/>
    </row>
    <row r="32" spans="1:15" s="5" customFormat="1" ht="15" customHeight="1">
      <c r="A32" s="4" t="s">
        <v>53</v>
      </c>
      <c r="C32" s="6">
        <v>712351.98</v>
      </c>
      <c r="E32" s="24"/>
      <c r="F32" s="31"/>
      <c r="G32" s="31"/>
      <c r="H32" s="31"/>
      <c r="I32" s="161" t="s">
        <v>60</v>
      </c>
      <c r="J32" s="86"/>
      <c r="K32" s="147">
        <v>17000.5</v>
      </c>
      <c r="M32" s="147">
        <v>14050</v>
      </c>
      <c r="O32" s="27"/>
    </row>
    <row r="33" spans="1:15" s="5" customFormat="1" ht="15" customHeight="1">
      <c r="A33" s="157" t="s">
        <v>54</v>
      </c>
      <c r="B33" s="86"/>
      <c r="C33" s="147">
        <v>899601.79</v>
      </c>
      <c r="E33" s="24"/>
      <c r="F33" s="31"/>
      <c r="G33" s="31"/>
      <c r="H33" s="31"/>
      <c r="I33" s="160" t="s">
        <v>2</v>
      </c>
      <c r="J33" s="31"/>
      <c r="K33" s="92">
        <f>K32+K31+K30</f>
        <v>60900</v>
      </c>
      <c r="M33" s="6">
        <f>M32+M31+M30</f>
        <v>50330</v>
      </c>
      <c r="O33" s="27"/>
    </row>
    <row r="34" spans="1:15" s="5" customFormat="1" ht="15" customHeight="1">
      <c r="A34" s="4" t="s">
        <v>55</v>
      </c>
      <c r="C34" s="6">
        <f>C33+C32+C31+C30</f>
        <v>3529650</v>
      </c>
      <c r="D34" s="5" t="s">
        <v>57</v>
      </c>
      <c r="E34" s="24"/>
      <c r="F34" s="31" t="s">
        <v>28</v>
      </c>
      <c r="G34" s="158">
        <f>C34-G35</f>
        <v>193650</v>
      </c>
      <c r="H34" s="31"/>
      <c r="I34" s="31"/>
      <c r="J34" s="31"/>
      <c r="O34" s="27"/>
    </row>
    <row r="35" spans="1:15" s="5" customFormat="1" ht="15" customHeight="1">
      <c r="A35" s="4"/>
      <c r="C35" s="6"/>
      <c r="E35" s="24"/>
      <c r="F35" s="31" t="s">
        <v>29</v>
      </c>
      <c r="G35" s="158">
        <v>3336000</v>
      </c>
      <c r="H35" s="31"/>
      <c r="I35" s="31"/>
      <c r="J35" s="31"/>
      <c r="O35" s="27"/>
    </row>
    <row r="36" spans="1:10" ht="15" customHeight="1">
      <c r="A36" s="10"/>
      <c r="C36" s="8"/>
      <c r="D36" s="8"/>
      <c r="F36" s="91"/>
      <c r="G36" s="91"/>
      <c r="H36" s="91"/>
      <c r="I36" s="91"/>
      <c r="J36" s="91"/>
    </row>
    <row r="37" spans="1:13" ht="15" customHeight="1">
      <c r="A37" s="4" t="s">
        <v>40</v>
      </c>
      <c r="B37" s="41"/>
      <c r="C37" s="6"/>
      <c r="F37" s="31"/>
      <c r="G37" s="31"/>
      <c r="H37" s="31"/>
      <c r="I37" s="31"/>
      <c r="J37" s="31"/>
      <c r="K37" s="40"/>
      <c r="M37" s="6"/>
    </row>
    <row r="38" spans="2:15" s="20" customFormat="1" ht="15">
      <c r="B38" s="42"/>
      <c r="C38" s="44"/>
      <c r="E38" s="26"/>
      <c r="F38" s="122"/>
      <c r="G38" s="122"/>
      <c r="H38" s="122"/>
      <c r="I38" s="122"/>
      <c r="J38" s="122"/>
      <c r="O38" s="28"/>
    </row>
    <row r="39" spans="1:10" ht="15">
      <c r="A39" s="148" t="s">
        <v>42</v>
      </c>
      <c r="B39" s="41"/>
      <c r="C39" s="6"/>
      <c r="F39" s="31"/>
      <c r="G39" s="31"/>
      <c r="H39" s="31"/>
      <c r="I39" s="31"/>
      <c r="J39" s="31"/>
    </row>
    <row r="40" spans="1:10" ht="15" customHeight="1">
      <c r="A40" s="4" t="s">
        <v>43</v>
      </c>
      <c r="B40" s="41"/>
      <c r="C40" s="126">
        <v>1434805.19</v>
      </c>
      <c r="D40" s="8"/>
      <c r="F40" s="91"/>
      <c r="G40" s="91"/>
      <c r="H40" s="91"/>
      <c r="I40" s="91"/>
      <c r="J40" s="91"/>
    </row>
    <row r="41" spans="1:10" ht="15">
      <c r="A41" s="20" t="s">
        <v>44</v>
      </c>
      <c r="B41" s="43"/>
      <c r="C41" s="91">
        <v>945211.5</v>
      </c>
      <c r="D41" s="7"/>
      <c r="F41" s="91"/>
      <c r="G41" s="91"/>
      <c r="H41" s="91"/>
      <c r="I41" s="91"/>
      <c r="J41" s="91"/>
    </row>
    <row r="42" spans="1:10" ht="15" customHeight="1">
      <c r="A42" s="4" t="s">
        <v>45</v>
      </c>
      <c r="C42" s="6">
        <v>359576.42</v>
      </c>
      <c r="F42" s="31"/>
      <c r="G42" s="31"/>
      <c r="H42" s="31"/>
      <c r="I42" s="31"/>
      <c r="J42" s="31"/>
    </row>
    <row r="43" spans="1:10" ht="15">
      <c r="A43" s="86" t="s">
        <v>46</v>
      </c>
      <c r="B43" s="86"/>
      <c r="C43" s="147">
        <v>2938</v>
      </c>
      <c r="F43" s="31"/>
      <c r="G43" s="31"/>
      <c r="H43" s="31"/>
      <c r="I43" s="31"/>
      <c r="J43" s="31"/>
    </row>
    <row r="44" spans="1:10" ht="15">
      <c r="A44" s="152" t="s">
        <v>47</v>
      </c>
      <c r="C44" s="153">
        <f>C43+C42+C41+C40</f>
        <v>2742531.11</v>
      </c>
      <c r="F44" s="31"/>
      <c r="G44" s="31"/>
      <c r="H44" s="31"/>
      <c r="I44" s="31"/>
      <c r="J44" s="31"/>
    </row>
    <row r="45" spans="1:10" ht="15">
      <c r="A45" s="146"/>
      <c r="C45" s="40"/>
      <c r="F45" s="31"/>
      <c r="G45" s="31"/>
      <c r="H45" s="31"/>
      <c r="I45" s="31"/>
      <c r="J45" s="31"/>
    </row>
    <row r="46" spans="1:10" ht="15">
      <c r="A46" s="146" t="s">
        <v>50</v>
      </c>
      <c r="C46" s="127"/>
      <c r="F46" s="31"/>
      <c r="G46" s="31"/>
      <c r="H46" s="31"/>
      <c r="I46" s="31"/>
      <c r="J46" s="31"/>
    </row>
    <row r="47" spans="1:10" ht="15">
      <c r="A47" s="146" t="s">
        <v>48</v>
      </c>
      <c r="C47" s="40">
        <v>21593000</v>
      </c>
      <c r="E47" s="24">
        <v>2159300</v>
      </c>
      <c r="F47" s="31"/>
      <c r="G47" s="31"/>
      <c r="H47" s="31"/>
      <c r="I47" s="31"/>
      <c r="J47" s="31"/>
    </row>
    <row r="48" spans="1:10" ht="15">
      <c r="A48" s="149" t="s">
        <v>49</v>
      </c>
      <c r="B48" s="86"/>
      <c r="C48" s="150">
        <v>30000000</v>
      </c>
      <c r="D48" s="86"/>
      <c r="E48" s="151">
        <v>3000000</v>
      </c>
      <c r="F48" s="31"/>
      <c r="G48" s="31"/>
      <c r="H48" s="31"/>
      <c r="I48" s="31"/>
      <c r="J48" s="31"/>
    </row>
    <row r="49" spans="1:10" ht="15">
      <c r="A49" s="10" t="s">
        <v>47</v>
      </c>
      <c r="E49" s="154">
        <v>5159300</v>
      </c>
      <c r="F49" s="31"/>
      <c r="G49" s="31"/>
      <c r="H49" s="31"/>
      <c r="I49" s="31"/>
      <c r="J49" s="31"/>
    </row>
    <row r="50" spans="3:10" ht="15">
      <c r="C50" s="6"/>
      <c r="F50" s="31"/>
      <c r="G50" s="31"/>
      <c r="H50" s="31"/>
      <c r="I50" s="31"/>
      <c r="J50" s="31"/>
    </row>
    <row r="51" spans="3:10" ht="15">
      <c r="C51" s="6"/>
      <c r="F51" s="31"/>
      <c r="G51" s="31"/>
      <c r="H51" s="31"/>
      <c r="I51" s="31"/>
      <c r="J51" s="31"/>
    </row>
    <row r="52" spans="3:10" ht="15">
      <c r="C52" s="91"/>
      <c r="F52" s="31"/>
      <c r="G52" s="31"/>
      <c r="H52" s="31"/>
      <c r="I52" s="31"/>
      <c r="J52" s="31"/>
    </row>
    <row r="53" spans="3:10" ht="15">
      <c r="C53" s="91"/>
      <c r="F53" s="31"/>
      <c r="G53" s="31"/>
      <c r="H53" s="31"/>
      <c r="I53" s="31"/>
      <c r="J53" s="31"/>
    </row>
    <row r="54" spans="3:10" ht="15">
      <c r="C54" s="92"/>
      <c r="F54" s="31"/>
      <c r="G54" s="31"/>
      <c r="H54" s="31"/>
      <c r="I54" s="31"/>
      <c r="J54" s="31"/>
    </row>
    <row r="55" spans="6:10" ht="15">
      <c r="F55" s="31"/>
      <c r="G55" s="31"/>
      <c r="H55" s="31"/>
      <c r="I55" s="31"/>
      <c r="J55" s="31"/>
    </row>
    <row r="56" spans="6:10" ht="15">
      <c r="F56" s="31"/>
      <c r="G56" s="31"/>
      <c r="H56" s="31"/>
      <c r="I56" s="31"/>
      <c r="J56" s="31"/>
    </row>
    <row r="57" spans="6:10" ht="15">
      <c r="F57" s="31"/>
      <c r="G57" s="31"/>
      <c r="H57" s="31"/>
      <c r="I57" s="31"/>
      <c r="J57" s="31"/>
    </row>
    <row r="58" spans="6:10" ht="15">
      <c r="F58" s="31"/>
      <c r="G58" s="31"/>
      <c r="H58" s="31"/>
      <c r="I58" s="31"/>
      <c r="J58" s="31"/>
    </row>
    <row r="59" spans="6:10" ht="15">
      <c r="F59" s="31"/>
      <c r="G59" s="31"/>
      <c r="H59" s="31"/>
      <c r="I59" s="31"/>
      <c r="J59" s="31"/>
    </row>
    <row r="60" spans="6:10" ht="15">
      <c r="F60" s="31"/>
      <c r="G60" s="31"/>
      <c r="H60" s="31"/>
      <c r="I60" s="31"/>
      <c r="J60" s="31"/>
    </row>
    <row r="61" spans="6:10" ht="15">
      <c r="F61" s="31"/>
      <c r="G61" s="31"/>
      <c r="H61" s="31"/>
      <c r="I61" s="31"/>
      <c r="J61" s="31"/>
    </row>
    <row r="62" spans="6:10" ht="15">
      <c r="F62" s="31"/>
      <c r="G62" s="31"/>
      <c r="H62" s="31"/>
      <c r="I62" s="31"/>
      <c r="J62" s="31"/>
    </row>
    <row r="63" spans="6:10" ht="15">
      <c r="F63" s="31"/>
      <c r="G63" s="31"/>
      <c r="H63" s="31"/>
      <c r="I63" s="31"/>
      <c r="J63" s="31"/>
    </row>
    <row r="64" spans="6:10" ht="15">
      <c r="F64" s="31"/>
      <c r="G64" s="31"/>
      <c r="H64" s="31"/>
      <c r="I64" s="31"/>
      <c r="J64" s="31"/>
    </row>
    <row r="65" spans="6:10" ht="15">
      <c r="F65" s="31"/>
      <c r="G65" s="31"/>
      <c r="H65" s="31"/>
      <c r="I65" s="31"/>
      <c r="J65" s="31"/>
    </row>
    <row r="66" spans="6:10" ht="15">
      <c r="F66" s="31"/>
      <c r="G66" s="31"/>
      <c r="H66" s="31"/>
      <c r="I66" s="31"/>
      <c r="J66" s="31"/>
    </row>
    <row r="67" spans="6:10" ht="15">
      <c r="F67" s="31"/>
      <c r="G67" s="31"/>
      <c r="H67" s="31"/>
      <c r="I67" s="31"/>
      <c r="J67" s="31"/>
    </row>
    <row r="68" spans="6:10" ht="15">
      <c r="F68" s="31"/>
      <c r="G68" s="31"/>
      <c r="H68" s="31"/>
      <c r="I68" s="31"/>
      <c r="J68" s="31"/>
    </row>
    <row r="69" spans="6:10" ht="15">
      <c r="F69" s="31"/>
      <c r="G69" s="31"/>
      <c r="H69" s="31"/>
      <c r="I69" s="31"/>
      <c r="J69" s="31"/>
    </row>
    <row r="70" spans="6:10" ht="15">
      <c r="F70" s="31"/>
      <c r="G70" s="31"/>
      <c r="H70" s="31"/>
      <c r="I70" s="31"/>
      <c r="J70" s="31"/>
    </row>
    <row r="71" spans="6:10" ht="15">
      <c r="F71" s="31"/>
      <c r="G71" s="31"/>
      <c r="H71" s="31"/>
      <c r="I71" s="31"/>
      <c r="J71" s="31"/>
    </row>
    <row r="72" spans="6:10" ht="15">
      <c r="F72" s="31"/>
      <c r="G72" s="31"/>
      <c r="H72" s="31"/>
      <c r="I72" s="31"/>
      <c r="J72" s="31"/>
    </row>
    <row r="73" spans="6:10" ht="15">
      <c r="F73" s="31"/>
      <c r="G73" s="31"/>
      <c r="H73" s="31"/>
      <c r="I73" s="31"/>
      <c r="J73" s="31"/>
    </row>
    <row r="74" spans="6:10" ht="15">
      <c r="F74" s="31"/>
      <c r="G74" s="31"/>
      <c r="H74" s="31"/>
      <c r="I74" s="31"/>
      <c r="J74" s="31"/>
    </row>
    <row r="75" spans="6:10" ht="15">
      <c r="F75" s="31"/>
      <c r="G75" s="31"/>
      <c r="H75" s="31"/>
      <c r="I75" s="31"/>
      <c r="J75" s="31"/>
    </row>
    <row r="76" spans="6:10" ht="15">
      <c r="F76" s="31"/>
      <c r="G76" s="31"/>
      <c r="H76" s="31"/>
      <c r="I76" s="31"/>
      <c r="J76" s="31"/>
    </row>
    <row r="77" spans="6:10" ht="15">
      <c r="F77" s="31"/>
      <c r="G77" s="31"/>
      <c r="H77" s="31"/>
      <c r="I77" s="31"/>
      <c r="J77" s="31"/>
    </row>
    <row r="78" spans="6:10" ht="15">
      <c r="F78" s="31"/>
      <c r="G78" s="31"/>
      <c r="H78" s="31"/>
      <c r="I78" s="31"/>
      <c r="J78" s="3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9.57421875" style="0" customWidth="1"/>
    <col min="2" max="2" width="16.28125" style="5" customWidth="1"/>
    <col min="3" max="3" width="14.00390625" style="0" bestFit="1" customWidth="1"/>
    <col min="4" max="4" width="0.5625" style="0" customWidth="1"/>
    <col min="5" max="5" width="17.28125" style="0" customWidth="1"/>
    <col min="6" max="6" width="11.8515625" style="0" customWidth="1"/>
    <col min="7" max="7" width="13.28125" style="0" customWidth="1"/>
    <col min="8" max="9" width="8.8515625" style="0" customWidth="1"/>
    <col min="10" max="10" width="14.7109375" style="0" customWidth="1"/>
    <col min="11" max="11" width="16.28125" style="0" customWidth="1"/>
    <col min="14" max="15" width="8.8515625" style="0" customWidth="1"/>
  </cols>
  <sheetData>
    <row r="2" spans="1:14" ht="15">
      <c r="A2" s="90" t="s">
        <v>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4" ht="15">
      <c r="C3" t="s">
        <v>8</v>
      </c>
      <c r="D3" t="s">
        <v>6</v>
      </c>
    </row>
    <row r="4" spans="1:12" ht="15">
      <c r="A4" s="10" t="s">
        <v>7</v>
      </c>
      <c r="B4" s="10"/>
      <c r="C4" s="164">
        <v>616000</v>
      </c>
      <c r="D4" s="6"/>
      <c r="G4" s="23" t="s">
        <v>65</v>
      </c>
      <c r="H4" s="23"/>
      <c r="I4" s="23"/>
      <c r="J4" s="23"/>
      <c r="K4" s="23"/>
      <c r="L4" s="23"/>
    </row>
    <row r="5" spans="1:4" s="5" customFormat="1" ht="15">
      <c r="A5" s="10"/>
      <c r="B5" s="10"/>
      <c r="C5" s="40"/>
      <c r="D5" s="6"/>
    </row>
    <row r="6" spans="1:11" ht="15">
      <c r="A6" s="10" t="s">
        <v>66</v>
      </c>
      <c r="B6" s="7"/>
      <c r="C6" s="6">
        <v>60900</v>
      </c>
      <c r="D6" s="7"/>
      <c r="E6" s="7"/>
      <c r="F6" s="7"/>
      <c r="G6" s="7"/>
      <c r="H6" s="7"/>
      <c r="I6" s="7"/>
      <c r="J6" s="7"/>
      <c r="K6" s="7"/>
    </row>
    <row r="8" spans="1:3" ht="15">
      <c r="A8" s="10" t="s">
        <v>30</v>
      </c>
      <c r="B8" s="10"/>
      <c r="C8" s="10"/>
    </row>
    <row r="9" spans="2:5" ht="15">
      <c r="B9" s="5" t="s">
        <v>31</v>
      </c>
      <c r="C9" s="5"/>
      <c r="D9" s="5"/>
      <c r="E9" s="40">
        <v>1301294</v>
      </c>
    </row>
    <row r="10" spans="2:5" ht="15">
      <c r="B10" s="5" t="s">
        <v>32</v>
      </c>
      <c r="C10" s="5"/>
      <c r="D10" s="5"/>
      <c r="E10" s="40">
        <v>616402</v>
      </c>
    </row>
    <row r="11" spans="2:5" ht="15">
      <c r="B11" s="87" t="s">
        <v>33</v>
      </c>
      <c r="C11" s="87"/>
      <c r="D11" s="87"/>
      <c r="E11" s="88">
        <v>373258.94</v>
      </c>
    </row>
    <row r="12" spans="3:5" ht="15">
      <c r="C12" s="5"/>
      <c r="D12" s="5"/>
      <c r="E12" s="89"/>
    </row>
    <row r="14" spans="1:5" ht="15">
      <c r="A14" s="10" t="s">
        <v>64</v>
      </c>
      <c r="B14" s="7" t="s">
        <v>26</v>
      </c>
      <c r="C14" s="7"/>
      <c r="E14" s="6">
        <v>526342.85</v>
      </c>
    </row>
    <row r="15" spans="1:5" ht="15">
      <c r="A15" s="10"/>
      <c r="B15" s="7" t="s">
        <v>27</v>
      </c>
      <c r="C15" s="7"/>
      <c r="E15" s="6">
        <v>712352</v>
      </c>
    </row>
    <row r="18" ht="15">
      <c r="A18" s="10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sdruzeni</dc:creator>
  <cp:keywords/>
  <dc:description/>
  <cp:lastModifiedBy>Milena Marečková</cp:lastModifiedBy>
  <cp:lastPrinted>2024-02-14T15:58:33Z</cp:lastPrinted>
  <dcterms:created xsi:type="dcterms:W3CDTF">2015-01-07T12:41:49Z</dcterms:created>
  <dcterms:modified xsi:type="dcterms:W3CDTF">2024-02-14T16:00:16Z</dcterms:modified>
  <cp:category/>
  <cp:version/>
  <cp:contentType/>
  <cp:contentStatus/>
</cp:coreProperties>
</file>